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<sst xmlns="http://schemas.openxmlformats.org/spreadsheetml/2006/main" count="52" uniqueCount="52">
  <si>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六级</t>
  </si>
  <si>
    <t>七级</t>
  </si>
  <si>
    <t>八级</t>
  </si>
  <si>
    <t>九级</t>
  </si>
  <si>
    <t>十级</t>
  </si>
  <si>
    <t>十一级</t>
  </si>
  <si>
    <t>资源环境与安全工程学院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</si>
  <si>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</si>
  <si>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</si>
  <si>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</si>
  <si>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</si>
  <si>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</si>
  <si>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</si>
  <si>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</si>
  <si>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生命科学学院</t>
  </si>
  <si>
    <t>材料科学与工程学院</t>
  </si>
  <si>
    <t>法学与公共管理学院</t>
  </si>
  <si>
    <t>建筑与艺术设计学院</t>
  </si>
  <si>
    <t>教育学院</t>
  </si>
  <si>
    <t>马克思主义学院</t>
  </si>
  <si>
    <t>人文学院</t>
  </si>
  <si>
    <t>商学院</t>
  </si>
  <si>
    <t>体育学院</t>
  </si>
  <si>
    <t>外国语学院</t>
  </si>
  <si>
    <t>艺术学院</t>
  </si>
  <si>
    <t>E</t>
  </si>
  <si>
    <t>F</t>
  </si>
  <si>
    <t>H</t>
  </si>
  <si>
    <t>K</t>
  </si>
  <si>
    <t>其他</t>
  </si>
  <si>
    <t>M</t>
  </si>
  <si>
    <t>正高</t>
  </si>
  <si>
    <t>副高</t>
  </si>
  <si>
    <t>中级</t>
  </si>
  <si>
    <t>初级</t>
  </si>
  <si>
    <t>五级</t>
  </si>
  <si>
    <t>十二级</t>
  </si>
  <si>
    <t>A</t>
  </si>
  <si>
    <t>B</t>
  </si>
  <si>
    <t>C</t>
  </si>
  <si>
    <t>D</t>
  </si>
  <si>
    <t>G</t>
  </si>
  <si>
    <t>I</t>
  </si>
  <si>
    <t>J</t>
  </si>
  <si>
    <r>
      <t xml:space="preserve">总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计</t>
    </r>
  </si>
  <si>
    <t>N</t>
  </si>
  <si>
    <r>
      <rPr>
        <b/>
        <sz val="16"/>
        <rFont val="华文中宋"/>
        <family val="0"/>
      </rPr>
      <t>湖南科技大学</t>
    </r>
    <r>
      <rPr>
        <b/>
        <sz val="16"/>
        <rFont val="Times New Roman"/>
        <family val="1"/>
      </rPr>
      <t>2018</t>
    </r>
    <r>
      <rPr>
        <b/>
        <sz val="16"/>
        <rFont val="华文中宋"/>
        <family val="0"/>
      </rPr>
      <t>年学院专任教师岗位聘用职数（空岗）分配一览表</t>
    </r>
  </si>
  <si>
    <t>学 院 名 称</t>
  </si>
  <si>
    <t>说明：A=某学院教师六级岗位实有人数/全校教师六级岗位实有人数*全校五级空岗数.  B=某学院教师七级岗位实有人数/全校教师七级岗位实有人数*全校六级空岗数</t>
  </si>
  <si>
    <r>
      <t xml:space="preserve">      </t>
    </r>
    <r>
      <rPr>
        <sz val="8"/>
        <rFont val="宋体"/>
        <family val="0"/>
      </rPr>
      <t>　　</t>
    </r>
    <r>
      <rPr>
        <sz val="8"/>
        <rFont val="Arial"/>
        <family val="2"/>
      </rPr>
      <t>D</t>
    </r>
    <r>
      <rPr>
        <sz val="8"/>
        <rFont val="宋体"/>
        <family val="0"/>
      </rPr>
      <t>＝某学院教师九级岗位实有人数</t>
    </r>
    <r>
      <rPr>
        <sz val="8"/>
        <rFont val="Arial"/>
        <family val="2"/>
      </rPr>
      <t>/</t>
    </r>
    <r>
      <rPr>
        <sz val="8"/>
        <rFont val="宋体"/>
        <family val="0"/>
      </rPr>
      <t>全校教师九级岗位实有人数</t>
    </r>
    <r>
      <rPr>
        <sz val="8"/>
        <rFont val="Arial"/>
        <family val="2"/>
      </rPr>
      <t>*</t>
    </r>
    <r>
      <rPr>
        <sz val="8"/>
        <rFont val="宋体"/>
        <family val="0"/>
      </rPr>
      <t>全校八级空岗数</t>
    </r>
    <r>
      <rPr>
        <sz val="8"/>
        <rFont val="Arial"/>
        <family val="2"/>
      </rPr>
      <t>.  E</t>
    </r>
    <r>
      <rPr>
        <sz val="8"/>
        <rFont val="宋体"/>
        <family val="0"/>
      </rPr>
      <t>＝某学院教师十级岗位实有人数</t>
    </r>
    <r>
      <rPr>
        <sz val="8"/>
        <rFont val="Arial"/>
        <family val="2"/>
      </rPr>
      <t>/</t>
    </r>
    <r>
      <rPr>
        <sz val="8"/>
        <rFont val="宋体"/>
        <family val="0"/>
      </rPr>
      <t>全校教师十级岗位实有人数</t>
    </r>
    <r>
      <rPr>
        <sz val="8"/>
        <rFont val="Arial"/>
        <family val="2"/>
      </rPr>
      <t>*</t>
    </r>
    <r>
      <rPr>
        <sz val="8"/>
        <rFont val="宋体"/>
        <family val="0"/>
      </rPr>
      <t>全校九级空岗数</t>
    </r>
  </si>
  <si>
    <t>学院实有专任教师人员数</t>
  </si>
  <si>
    <t>2018年学院各级岗位聘用职数（空岗）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</si>
</sst>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b/>
      <sz val="11"/>
      <name val="华文楷体"/>
      <family val="0"/>
    </font>
    <font>
      <b/>
      <sz val="16"/>
      <name val="华文中宋"/>
      <family val="0"/>
    </font>
    <font>
      <b/>
      <sz val="16"/>
      <name val="Times New Roman"/>
      <family val="1"/>
    </font>
    <font>
      <sz val="8"/>
      <name val="宋体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21.57421875" style="0" customWidth="1"/>
    <col min="2" max="9" width="8.8515625" style="0" customWidth="1"/>
    <col min="12" max="12" width="8.8515625" style="0" customWidth="1"/>
    <col min="13" max="13" width="6.57421875" style="0" customWidth="1"/>
    <col min="14" max="14" width="7.140625" style="0" customWidth="1"/>
  </cols>
  <sheetData>
    <row r="1" spans="1:14" ht="35.25" customHeight="1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47</v>
      </c>
      <c r="B2" s="13" t="s">
        <v>51</v>
      </c>
      <c r="C2" s="13"/>
      <c r="D2" s="13"/>
      <c r="E2" s="13"/>
      <c r="F2" s="13"/>
      <c r="G2" s="13"/>
      <c r="H2" s="13"/>
      <c r="I2" s="13"/>
      <c r="J2" s="14" t="s">
        <v>50</v>
      </c>
      <c r="K2" s="15"/>
      <c r="L2" s="15"/>
      <c r="M2" s="15"/>
      <c r="N2" s="16"/>
    </row>
    <row r="3" spans="1:14" ht="16.5" customHeight="1">
      <c r="A3" s="13"/>
      <c r="B3" s="5" t="s">
        <v>35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36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29</v>
      </c>
    </row>
    <row r="4" spans="1:14" ht="16.5" customHeight="1">
      <c r="A4" s="13"/>
      <c r="B4" s="5" t="s">
        <v>37</v>
      </c>
      <c r="C4" s="5" t="s">
        <v>38</v>
      </c>
      <c r="D4" s="5" t="s">
        <v>39</v>
      </c>
      <c r="E4" s="5" t="s">
        <v>40</v>
      </c>
      <c r="F4" s="5" t="s">
        <v>25</v>
      </c>
      <c r="G4" s="5" t="s">
        <v>26</v>
      </c>
      <c r="H4" s="5" t="s">
        <v>41</v>
      </c>
      <c r="I4" s="6" t="s">
        <v>27</v>
      </c>
      <c r="J4" s="5" t="s">
        <v>42</v>
      </c>
      <c r="K4" s="5" t="s">
        <v>43</v>
      </c>
      <c r="L4" s="5" t="s">
        <v>28</v>
      </c>
      <c r="M4" s="5" t="s">
        <v>30</v>
      </c>
      <c r="N4" s="5" t="s">
        <v>45</v>
      </c>
    </row>
    <row r="5" spans="1:14" ht="19.5" customHeight="1">
      <c r="A5" s="1" t="s">
        <v>6</v>
      </c>
      <c r="B5" s="7">
        <f>6/103*67</f>
        <v>3.9029126213592233</v>
      </c>
      <c r="C5" s="7">
        <f>32/312*151</f>
        <v>15.487179487179487</v>
      </c>
      <c r="D5" s="8"/>
      <c r="E5" s="7">
        <f>8/173*114</f>
        <v>5.271676300578035</v>
      </c>
      <c r="F5" s="7">
        <f>57/428*206</f>
        <v>27.434579439252335</v>
      </c>
      <c r="G5" s="3"/>
      <c r="H5" s="3"/>
      <c r="I5" s="3"/>
      <c r="J5" s="2">
        <v>35</v>
      </c>
      <c r="K5" s="2">
        <v>42</v>
      </c>
      <c r="L5" s="2">
        <v>68</v>
      </c>
      <c r="M5" s="2"/>
      <c r="N5" s="2">
        <v>5</v>
      </c>
    </row>
    <row r="6" spans="1:14" ht="19.5" customHeight="1">
      <c r="A6" s="1" t="s">
        <v>7</v>
      </c>
      <c r="B6" s="7">
        <f>5/103*67</f>
        <v>3.2524271844660193</v>
      </c>
      <c r="C6" s="7">
        <f>29/312*151</f>
        <v>14.03525641025641</v>
      </c>
      <c r="D6" s="8"/>
      <c r="E6" s="7">
        <f>12/173*114</f>
        <v>7.907514450867051</v>
      </c>
      <c r="F6" s="7">
        <f>30/428*206</f>
        <v>14.439252336448597</v>
      </c>
      <c r="G6" s="3"/>
      <c r="H6" s="3"/>
      <c r="I6" s="3"/>
      <c r="J6" s="4">
        <v>16</v>
      </c>
      <c r="K6" s="4">
        <v>35</v>
      </c>
      <c r="L6" s="4">
        <v>50</v>
      </c>
      <c r="M6" s="4"/>
      <c r="N6" s="4">
        <v>6</v>
      </c>
    </row>
    <row r="7" spans="1:14" ht="19.5" customHeight="1">
      <c r="A7" s="1" t="s">
        <v>8</v>
      </c>
      <c r="B7" s="7">
        <f>3/103*67</f>
        <v>1.9514563106796117</v>
      </c>
      <c r="C7" s="7">
        <f>30/312*151</f>
        <v>14.51923076923077</v>
      </c>
      <c r="D7" s="8"/>
      <c r="E7" s="7">
        <f>3/173*114</f>
        <v>1.9768786127167628</v>
      </c>
      <c r="F7" s="7">
        <f>46/428*206</f>
        <v>22.14018691588785</v>
      </c>
      <c r="G7" s="3"/>
      <c r="H7" s="3"/>
      <c r="I7" s="3"/>
      <c r="J7" s="4">
        <v>29</v>
      </c>
      <c r="K7" s="4">
        <v>33</v>
      </c>
      <c r="L7" s="4">
        <v>53</v>
      </c>
      <c r="M7" s="4"/>
      <c r="N7" s="4">
        <v>6</v>
      </c>
    </row>
    <row r="8" spans="1:14" ht="19.5" customHeight="1">
      <c r="A8" s="1" t="s">
        <v>9</v>
      </c>
      <c r="B8" s="7">
        <f>2/103*67</f>
        <v>1.3009708737864076</v>
      </c>
      <c r="C8" s="7">
        <f>11/312*151</f>
        <v>5.323717948717949</v>
      </c>
      <c r="D8" s="8"/>
      <c r="E8" s="7">
        <f>12/173*114</f>
        <v>7.907514450867051</v>
      </c>
      <c r="F8" s="7">
        <f>18/428*206</f>
        <v>8.663551401869158</v>
      </c>
      <c r="G8" s="3"/>
      <c r="H8" s="3"/>
      <c r="I8" s="3"/>
      <c r="J8" s="4">
        <v>16</v>
      </c>
      <c r="K8" s="4">
        <v>15</v>
      </c>
      <c r="L8" s="4">
        <v>39</v>
      </c>
      <c r="M8" s="4"/>
      <c r="N8" s="4">
        <v>6</v>
      </c>
    </row>
    <row r="9" spans="1:14" ht="19.5" customHeight="1">
      <c r="A9" s="1" t="s">
        <v>10</v>
      </c>
      <c r="B9" s="7">
        <f>7/103*67</f>
        <v>4.553398058252427</v>
      </c>
      <c r="C9" s="7">
        <f>16/312*151</f>
        <v>7.743589743589744</v>
      </c>
      <c r="D9" s="8"/>
      <c r="E9" s="7">
        <f>15/173*114</f>
        <v>9.884393063583815</v>
      </c>
      <c r="F9" s="7">
        <f>20/428*206</f>
        <v>9.626168224299064</v>
      </c>
      <c r="G9" s="3"/>
      <c r="H9" s="3"/>
      <c r="I9" s="3"/>
      <c r="J9" s="4">
        <v>12</v>
      </c>
      <c r="K9" s="4">
        <v>27</v>
      </c>
      <c r="L9" s="4">
        <v>45</v>
      </c>
      <c r="M9" s="4"/>
      <c r="N9" s="4">
        <v>3</v>
      </c>
    </row>
    <row r="10" spans="1:14" ht="19.5" customHeight="1">
      <c r="A10" s="1" t="s">
        <v>11</v>
      </c>
      <c r="B10" s="7">
        <f>8/103*67</f>
        <v>5.2038834951456305</v>
      </c>
      <c r="C10" s="7">
        <f>20/312*151</f>
        <v>9.679487179487179</v>
      </c>
      <c r="D10" s="8"/>
      <c r="E10" s="7">
        <f>9/173*114</f>
        <v>5.930635838150289</v>
      </c>
      <c r="F10" s="7">
        <f>23/428*206</f>
        <v>11.070093457943925</v>
      </c>
      <c r="G10" s="3"/>
      <c r="H10" s="3"/>
      <c r="I10" s="3"/>
      <c r="J10" s="4">
        <v>27</v>
      </c>
      <c r="K10" s="4">
        <v>30</v>
      </c>
      <c r="L10" s="4">
        <v>34</v>
      </c>
      <c r="M10" s="4"/>
      <c r="N10" s="4">
        <v>6</v>
      </c>
    </row>
    <row r="11" spans="1:14" ht="19.5" customHeight="1">
      <c r="A11" s="1" t="s">
        <v>12</v>
      </c>
      <c r="B11" s="7">
        <f>7/103*67</f>
        <v>4.553398058252427</v>
      </c>
      <c r="C11" s="7">
        <f>21/312*151</f>
        <v>10.163461538461538</v>
      </c>
      <c r="D11" s="8"/>
      <c r="E11" s="7">
        <f>2/173*114</f>
        <v>1.3179190751445087</v>
      </c>
      <c r="F11" s="7">
        <f>20/428*206</f>
        <v>9.626168224299064</v>
      </c>
      <c r="G11" s="3"/>
      <c r="H11" s="3"/>
      <c r="I11" s="3"/>
      <c r="J11" s="4">
        <v>12</v>
      </c>
      <c r="K11" s="4">
        <v>28</v>
      </c>
      <c r="L11" s="4">
        <v>28</v>
      </c>
      <c r="M11" s="4"/>
      <c r="N11" s="4">
        <v>4</v>
      </c>
    </row>
    <row r="12" spans="1:14" ht="19.5" customHeight="1">
      <c r="A12" s="1" t="s">
        <v>13</v>
      </c>
      <c r="B12" s="7">
        <f>4/103*67</f>
        <v>2.6019417475728153</v>
      </c>
      <c r="C12" s="7">
        <f>12/312*151</f>
        <v>5.807692307692308</v>
      </c>
      <c r="D12" s="8"/>
      <c r="E12" s="7">
        <f>4/173*114</f>
        <v>2.6358381502890174</v>
      </c>
      <c r="F12" s="7">
        <f>12/428*206</f>
        <v>5.775700934579439</v>
      </c>
      <c r="G12" s="3"/>
      <c r="H12" s="3"/>
      <c r="I12" s="3"/>
      <c r="J12" s="4">
        <v>8</v>
      </c>
      <c r="K12" s="4">
        <v>20</v>
      </c>
      <c r="L12" s="4">
        <v>18</v>
      </c>
      <c r="M12" s="4"/>
      <c r="N12" s="4">
        <v>2</v>
      </c>
    </row>
    <row r="13" spans="1:14" ht="19.5" customHeight="1">
      <c r="A13" s="1" t="s">
        <v>14</v>
      </c>
      <c r="B13" s="7">
        <f>3/103*67</f>
        <v>1.9514563106796117</v>
      </c>
      <c r="C13" s="7">
        <f>6/312*151</f>
        <v>2.903846153846154</v>
      </c>
      <c r="D13" s="8"/>
      <c r="E13" s="7">
        <f>4/173*114</f>
        <v>2.6358381502890174</v>
      </c>
      <c r="F13" s="7">
        <f>9/428*206</f>
        <v>4.331775700934579</v>
      </c>
      <c r="G13" s="3"/>
      <c r="H13" s="3"/>
      <c r="I13" s="3"/>
      <c r="J13" s="4">
        <v>7</v>
      </c>
      <c r="K13" s="4">
        <v>10</v>
      </c>
      <c r="L13" s="4">
        <v>15</v>
      </c>
      <c r="M13" s="4"/>
      <c r="N13" s="4">
        <v>3</v>
      </c>
    </row>
    <row r="14" spans="1:14" ht="19.5" customHeight="1">
      <c r="A14" s="1" t="s">
        <v>17</v>
      </c>
      <c r="B14" s="7">
        <f>5/103*67</f>
        <v>3.2524271844660193</v>
      </c>
      <c r="C14" s="7">
        <f>11/312*151</f>
        <v>5.323717948717949</v>
      </c>
      <c r="D14" s="8"/>
      <c r="E14" s="7">
        <f>13/173*114</f>
        <v>8.566473988439308</v>
      </c>
      <c r="F14" s="7">
        <f>24/428*206</f>
        <v>11.551401869158878</v>
      </c>
      <c r="G14" s="3"/>
      <c r="H14" s="3"/>
      <c r="I14" s="3"/>
      <c r="J14" s="4">
        <v>7</v>
      </c>
      <c r="K14" s="4">
        <v>17</v>
      </c>
      <c r="L14" s="4">
        <v>42</v>
      </c>
      <c r="M14" s="4">
        <v>1</v>
      </c>
      <c r="N14" s="4">
        <v>8</v>
      </c>
    </row>
    <row r="15" spans="1:14" ht="19.5" customHeight="1">
      <c r="A15" s="1" t="s">
        <v>20</v>
      </c>
      <c r="B15" s="7">
        <f>11/103*67</f>
        <v>7.155339805825243</v>
      </c>
      <c r="C15" s="7">
        <f>21/312*151</f>
        <v>10.163461538461538</v>
      </c>
      <c r="D15" s="8"/>
      <c r="E15" s="7">
        <f>7/173*114</f>
        <v>4.61271676300578</v>
      </c>
      <c r="F15" s="7">
        <f>19/428*206</f>
        <v>9.144859813084112</v>
      </c>
      <c r="G15" s="3"/>
      <c r="H15" s="3"/>
      <c r="I15" s="3"/>
      <c r="J15" s="4">
        <v>29</v>
      </c>
      <c r="K15" s="4">
        <v>32</v>
      </c>
      <c r="L15" s="4">
        <v>32</v>
      </c>
      <c r="M15" s="4"/>
      <c r="N15" s="4">
        <v>2</v>
      </c>
    </row>
    <row r="16" spans="1:14" ht="19.5" customHeight="1">
      <c r="A16" s="1" t="s">
        <v>23</v>
      </c>
      <c r="B16" s="7">
        <f>14/103*67</f>
        <v>9.106796116504855</v>
      </c>
      <c r="C16" s="7">
        <f>18/312*151</f>
        <v>8.711538461538462</v>
      </c>
      <c r="D16" s="8"/>
      <c r="E16" s="7">
        <f>30/173*114</f>
        <v>19.76878612716763</v>
      </c>
      <c r="F16" s="7">
        <f>37/428*206</f>
        <v>17.80841121495327</v>
      </c>
      <c r="G16" s="3"/>
      <c r="H16" s="3"/>
      <c r="I16" s="3"/>
      <c r="J16" s="4">
        <v>11</v>
      </c>
      <c r="K16" s="4">
        <v>36</v>
      </c>
      <c r="L16" s="4">
        <v>86</v>
      </c>
      <c r="M16" s="4"/>
      <c r="N16" s="4">
        <v>3</v>
      </c>
    </row>
    <row r="17" spans="1:14" ht="19.5" customHeight="1">
      <c r="A17" s="1" t="s">
        <v>19</v>
      </c>
      <c r="B17" s="7">
        <f>6/103*67</f>
        <v>3.9029126213592233</v>
      </c>
      <c r="C17" s="7">
        <f>14/312*151</f>
        <v>6.7756410256410255</v>
      </c>
      <c r="D17" s="8"/>
      <c r="E17" s="7">
        <f>4/173*114</f>
        <v>2.6358381502890174</v>
      </c>
      <c r="F17" s="7">
        <f>16/428*206</f>
        <v>7.700934579439251</v>
      </c>
      <c r="G17" s="3"/>
      <c r="H17" s="3"/>
      <c r="I17" s="3"/>
      <c r="J17" s="4">
        <v>16</v>
      </c>
      <c r="K17" s="4">
        <v>23</v>
      </c>
      <c r="L17" s="4">
        <v>24</v>
      </c>
      <c r="M17" s="4">
        <v>1</v>
      </c>
      <c r="N17" s="4">
        <v>2</v>
      </c>
    </row>
    <row r="18" spans="1:14" ht="19.5" customHeight="1">
      <c r="A18" s="1" t="s">
        <v>18</v>
      </c>
      <c r="B18" s="7">
        <f>4/103*67</f>
        <v>2.6019417475728153</v>
      </c>
      <c r="C18" s="7">
        <f>9/312*151</f>
        <v>4.355769230769231</v>
      </c>
      <c r="D18" s="8"/>
      <c r="E18" s="7">
        <f>5/173*114</f>
        <v>3.2947976878612715</v>
      </c>
      <c r="F18" s="7">
        <f>11/428*206</f>
        <v>5.294392523364486</v>
      </c>
      <c r="G18" s="3"/>
      <c r="H18" s="3"/>
      <c r="I18" s="3"/>
      <c r="J18" s="4">
        <v>11</v>
      </c>
      <c r="K18" s="4">
        <v>15</v>
      </c>
      <c r="L18" s="4">
        <v>18</v>
      </c>
      <c r="M18" s="4"/>
      <c r="N18" s="4">
        <v>4</v>
      </c>
    </row>
    <row r="19" spans="1:14" ht="19.5" customHeight="1">
      <c r="A19" s="1" t="s">
        <v>21</v>
      </c>
      <c r="B19" s="7">
        <f>7/103*67</f>
        <v>4.553398058252427</v>
      </c>
      <c r="C19" s="7">
        <f>31/312*151</f>
        <v>15.003205128205128</v>
      </c>
      <c r="D19" s="8"/>
      <c r="E19" s="7">
        <f>15/173*114</f>
        <v>9.884393063583815</v>
      </c>
      <c r="F19" s="7">
        <f>27/428*206</f>
        <v>12.995327102803737</v>
      </c>
      <c r="G19" s="3"/>
      <c r="H19" s="3"/>
      <c r="I19" s="3"/>
      <c r="J19" s="4">
        <v>33</v>
      </c>
      <c r="K19" s="4">
        <v>40</v>
      </c>
      <c r="L19" s="4">
        <v>50</v>
      </c>
      <c r="M19" s="4">
        <v>1</v>
      </c>
      <c r="N19" s="4">
        <v>1</v>
      </c>
    </row>
    <row r="20" spans="1:14" ht="19.5" customHeight="1">
      <c r="A20" s="1" t="s">
        <v>24</v>
      </c>
      <c r="B20" s="7">
        <f>3/103*67</f>
        <v>1.9514563106796117</v>
      </c>
      <c r="C20" s="7">
        <f>8/312*151</f>
        <v>3.871794871794872</v>
      </c>
      <c r="D20" s="8"/>
      <c r="E20" s="7">
        <f>9/173*114</f>
        <v>5.930635838150289</v>
      </c>
      <c r="F20" s="7">
        <f>18/428*206</f>
        <v>8.663551401869158</v>
      </c>
      <c r="G20" s="3"/>
      <c r="H20" s="3"/>
      <c r="I20" s="3"/>
      <c r="J20" s="4">
        <v>6</v>
      </c>
      <c r="K20" s="4">
        <v>12</v>
      </c>
      <c r="L20" s="4">
        <v>31</v>
      </c>
      <c r="M20" s="4">
        <v>1</v>
      </c>
      <c r="N20" s="4">
        <v>3</v>
      </c>
    </row>
    <row r="21" spans="1:14" ht="19.5" customHeight="1">
      <c r="A21" s="1" t="s">
        <v>22</v>
      </c>
      <c r="B21" s="7">
        <f>5/103*67</f>
        <v>3.2524271844660193</v>
      </c>
      <c r="C21" s="7">
        <f>9/312*151</f>
        <v>4.355769230769231</v>
      </c>
      <c r="D21" s="8"/>
      <c r="E21" s="7">
        <f>13/173*114</f>
        <v>8.566473988439308</v>
      </c>
      <c r="F21" s="7">
        <f>12/428*206</f>
        <v>5.775700934579439</v>
      </c>
      <c r="G21" s="3"/>
      <c r="H21" s="3"/>
      <c r="I21" s="3"/>
      <c r="J21" s="4">
        <v>11</v>
      </c>
      <c r="K21" s="4">
        <v>14</v>
      </c>
      <c r="L21" s="4">
        <v>32</v>
      </c>
      <c r="M21" s="4">
        <v>1</v>
      </c>
      <c r="N21" s="4"/>
    </row>
    <row r="22" spans="1:14" ht="19.5" customHeight="1">
      <c r="A22" s="1" t="s">
        <v>16</v>
      </c>
      <c r="B22" s="7">
        <f>1/103*67</f>
        <v>0.6504854368932038</v>
      </c>
      <c r="C22" s="7">
        <f>5/312*151</f>
        <v>2.4198717948717947</v>
      </c>
      <c r="D22" s="8"/>
      <c r="E22" s="7">
        <f>6/173*114</f>
        <v>3.9537572254335256</v>
      </c>
      <c r="F22" s="7">
        <f>11/428*206</f>
        <v>5.294392523364486</v>
      </c>
      <c r="G22" s="3"/>
      <c r="H22" s="3"/>
      <c r="I22" s="3"/>
      <c r="J22" s="4">
        <v>8</v>
      </c>
      <c r="K22" s="4">
        <v>6</v>
      </c>
      <c r="L22" s="4">
        <v>20</v>
      </c>
      <c r="M22" s="4"/>
      <c r="N22" s="4">
        <v>2</v>
      </c>
    </row>
    <row r="23" spans="1:14" ht="19.5" customHeight="1">
      <c r="A23" s="1" t="s">
        <v>15</v>
      </c>
      <c r="B23" s="7">
        <f>2/103*67</f>
        <v>1.3009708737864076</v>
      </c>
      <c r="C23" s="7">
        <f>9/312*151</f>
        <v>4.355769230769231</v>
      </c>
      <c r="D23" s="8"/>
      <c r="E23" s="7">
        <f>2/173*114</f>
        <v>1.3179190751445087</v>
      </c>
      <c r="F23" s="7">
        <f>18/428*206</f>
        <v>8.663551401869158</v>
      </c>
      <c r="G23" s="3"/>
      <c r="H23" s="3"/>
      <c r="I23" s="3"/>
      <c r="J23" s="4">
        <v>10</v>
      </c>
      <c r="K23" s="4">
        <v>12</v>
      </c>
      <c r="L23" s="4">
        <v>22</v>
      </c>
      <c r="M23" s="4"/>
      <c r="N23" s="4">
        <v>8</v>
      </c>
    </row>
    <row r="24" spans="1:14" ht="19.5" customHeight="1">
      <c r="A24" s="9" t="s">
        <v>44</v>
      </c>
      <c r="B24" s="7">
        <f>SUM(B5:B23)</f>
        <v>67</v>
      </c>
      <c r="C24" s="7">
        <f>SUM(C5:C23)</f>
        <v>151</v>
      </c>
      <c r="D24" s="8"/>
      <c r="E24" s="7">
        <f>SUM(E5:E23)</f>
        <v>114</v>
      </c>
      <c r="F24" s="7">
        <f>SUM(F5:F23)</f>
        <v>206.00000000000006</v>
      </c>
      <c r="G24" s="3"/>
      <c r="H24" s="3"/>
      <c r="I24" s="3"/>
      <c r="J24" s="4">
        <f>SUM(J5:J23)</f>
        <v>304</v>
      </c>
      <c r="K24" s="4">
        <f>SUM(K5:K23)</f>
        <v>447</v>
      </c>
      <c r="L24" s="4">
        <f>SUM(L5:L23)</f>
        <v>707</v>
      </c>
      <c r="M24" s="4">
        <v>5</v>
      </c>
      <c r="N24" s="4">
        <f>SUM(N5:N23)</f>
        <v>74</v>
      </c>
    </row>
    <row r="25" spans="1:9" ht="15.75" customHeight="1">
      <c r="A25" s="10" t="s">
        <v>48</v>
      </c>
      <c r="B25" s="10"/>
      <c r="C25" s="10"/>
      <c r="D25" s="10"/>
      <c r="E25" s="10"/>
      <c r="F25" s="10"/>
      <c r="G25" s="10"/>
      <c r="H25" s="10"/>
      <c r="I25" s="10"/>
    </row>
    <row r="26" spans="1:9" ht="14.25">
      <c r="A26" s="11" t="s">
        <v>49</v>
      </c>
      <c r="B26" s="11"/>
      <c r="C26" s="11"/>
      <c r="D26" s="11"/>
      <c r="E26" s="11"/>
      <c r="F26" s="11"/>
      <c r="G26" s="11"/>
      <c r="H26" s="11"/>
      <c r="I26" s="11"/>
    </row>
  </sheetData>
  <sheetProtection/>
  <mergeCells count="4">
    <mergeCell ref="A1:N1"/>
    <mergeCell ref="A2:A4"/>
    <mergeCell ref="B2:I2"/>
    <mergeCell ref="J2:N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2018-10-18T07:55:34Z</cp:lastPrinted>
  <dcterms:created xsi:type="dcterms:W3CDTF">2006-09-16T00:00:00Z</dcterms:created>
  <dcterms:modified xsi:type="dcterms:W3CDTF">2018-10-25T00:19:35Z</dcterms:modified>
  <cp:category/>
  <cp:version/>
  <cp:contentType/>
  <cp:contentStatus/>
</cp:coreProperties>
</file>